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14560" windowHeight="7640" activeTab="3"/>
  </bookViews>
  <sheets>
    <sheet name="List of Ingredients" sheetId="1" r:id="rId1"/>
    <sheet name="Calculation template" sheetId="2" r:id="rId2"/>
    <sheet name="AC" sheetId="3" r:id="rId3"/>
    <sheet name="TC" sheetId="4" r:id="rId4"/>
    <sheet name="Graph" sheetId="5" r:id="rId5"/>
  </sheets>
  <definedNames>
    <definedName name="_xlnm.Print_Area" localSheetId="1">'Calculation template'!$A$3:$L$45</definedName>
    <definedName name="_xlnm.Print_Area" localSheetId="4">'Graph'!$C$2:$I$16</definedName>
    <definedName name="_xlnm.Print_Area" localSheetId="0">'List of Ingredients'!$A$1:$H$49</definedName>
  </definedNames>
  <calcPr fullCalcOnLoad="1"/>
</workbook>
</file>

<file path=xl/sharedStrings.xml><?xml version="1.0" encoding="utf-8"?>
<sst xmlns="http://schemas.openxmlformats.org/spreadsheetml/2006/main" count="255" uniqueCount="123">
  <si>
    <t>Type of unit</t>
  </si>
  <si>
    <t xml:space="preserve">No of units  </t>
  </si>
  <si>
    <t xml:space="preserve">Rate per unit  </t>
  </si>
  <si>
    <t xml:space="preserve">  No of persons</t>
  </si>
  <si>
    <t xml:space="preserve">  Costs ($$)</t>
  </si>
  <si>
    <t>Replication and Distribution</t>
  </si>
  <si>
    <t xml:space="preserve">  Cost/student ($$)</t>
  </si>
  <si>
    <t>Student Support</t>
  </si>
  <si>
    <t>Year 1</t>
  </si>
  <si>
    <t>Year 2</t>
  </si>
  <si>
    <t>Year 3</t>
  </si>
  <si>
    <t>Year 4</t>
  </si>
  <si>
    <t>Year 5</t>
  </si>
  <si>
    <t>No of students</t>
  </si>
  <si>
    <t>Accumulated</t>
  </si>
  <si>
    <t>Cash flow</t>
  </si>
  <si>
    <t>Annualization</t>
  </si>
  <si>
    <t>Input</t>
  </si>
  <si>
    <t>r</t>
  </si>
  <si>
    <t>rate</t>
  </si>
  <si>
    <t>n</t>
  </si>
  <si>
    <t>years</t>
  </si>
  <si>
    <t>C</t>
  </si>
  <si>
    <t>amount</t>
  </si>
  <si>
    <t>(Intermediate value)</t>
  </si>
  <si>
    <t>a(r,n)</t>
  </si>
  <si>
    <t>Annualization factor</t>
  </si>
  <si>
    <t>Result</t>
  </si>
  <si>
    <t>C*a(r,n)</t>
  </si>
  <si>
    <t xml:space="preserve">Annualized amount </t>
  </si>
  <si>
    <t>Aggregate unit costs</t>
  </si>
  <si>
    <t>TC=F+VxN</t>
  </si>
  <si>
    <t>AC=F/N+V</t>
  </si>
  <si>
    <t>Income</t>
  </si>
  <si>
    <t xml:space="preserve">Income per student </t>
  </si>
  <si>
    <t>Total</t>
  </si>
  <si>
    <t>Income per student</t>
  </si>
  <si>
    <t>FD</t>
  </si>
  <si>
    <t>FM</t>
  </si>
  <si>
    <t xml:space="preserve">F depreciated </t>
  </si>
  <si>
    <t>Profit</t>
  </si>
  <si>
    <t xml:space="preserve">F annualized/per year  </t>
  </si>
  <si>
    <t>F annualized (total)</t>
  </si>
  <si>
    <t xml:space="preserve">Total fixed costs of development </t>
  </si>
  <si>
    <t>Total fixed costs of maintenance</t>
  </si>
  <si>
    <t>Total fixed costs</t>
  </si>
  <si>
    <t xml:space="preserve">Total variable cost per student </t>
  </si>
  <si>
    <t>F</t>
  </si>
  <si>
    <r>
      <t xml:space="preserve">(1+r) </t>
    </r>
    <r>
      <rPr>
        <vertAlign val="superscript"/>
        <sz val="10"/>
        <rFont val="Times New Roman"/>
        <family val="1"/>
      </rPr>
      <t>n</t>
    </r>
  </si>
  <si>
    <t>V</t>
  </si>
  <si>
    <t>FM depreciated (3 years)</t>
  </si>
  <si>
    <t>Break even point (BEP)</t>
  </si>
  <si>
    <t xml:space="preserve">FD annualized </t>
  </si>
  <si>
    <t xml:space="preserve">FM annualized  </t>
  </si>
  <si>
    <t xml:space="preserve"> </t>
  </si>
  <si>
    <t>Formulas</t>
  </si>
  <si>
    <t>Learning Management System</t>
  </si>
  <si>
    <t>(fixed cost)</t>
  </si>
  <si>
    <t>COURSE OVERHEADS</t>
  </si>
  <si>
    <t>Course Manager</t>
  </si>
  <si>
    <t>% of per annum staff</t>
  </si>
  <si>
    <t>Development of Online Modules</t>
  </si>
  <si>
    <t>Authoring of Online Course Modules (4)</t>
  </si>
  <si>
    <t>per hour of development</t>
  </si>
  <si>
    <t>Copyright clearance</t>
  </si>
  <si>
    <t>per author</t>
  </si>
  <si>
    <t>Assuming 1 author</t>
  </si>
  <si>
    <t>Development of Print-Based Materials</t>
  </si>
  <si>
    <t>Authoring of Fact Sheet</t>
  </si>
  <si>
    <t>per fact sheet (4 pp)</t>
  </si>
  <si>
    <t>Assuming 2 hours @ $100</t>
  </si>
  <si>
    <t>Editing &amp; Design of Fact Sheet</t>
  </si>
  <si>
    <t xml:space="preserve">Copyright of Fact Sheet </t>
  </si>
  <si>
    <t>Using LegalZoom.com source:  http://www.legalzoom.com/legal-copyrights/copyrights-pricing.html</t>
  </si>
  <si>
    <t>Authoring of Study Guide</t>
  </si>
  <si>
    <t>per study guide (20 pp)</t>
  </si>
  <si>
    <t>Assuming 2 hours @ $150</t>
  </si>
  <si>
    <t>Editing &amp; Design of Study Guide</t>
  </si>
  <si>
    <t xml:space="preserve">Copyright of Study Guide </t>
  </si>
  <si>
    <t>Development of Assignment</t>
  </si>
  <si>
    <t>Assignment</t>
  </si>
  <si>
    <t>per assignment</t>
  </si>
  <si>
    <t>Assuming 1 hour @ $150</t>
  </si>
  <si>
    <t>Development of Video</t>
  </si>
  <si>
    <t>Authoring Script</t>
  </si>
  <si>
    <t>per video (2 hours)</t>
  </si>
  <si>
    <t>Production</t>
  </si>
  <si>
    <t>Interactive Activity Development</t>
  </si>
  <si>
    <t>Excel Spreadsheet</t>
  </si>
  <si>
    <t>per spreadsheet</t>
  </si>
  <si>
    <t>Computer Graded Self Assessment Quiz</t>
  </si>
  <si>
    <t>per quiz</t>
  </si>
  <si>
    <t>Development of Quiz</t>
  </si>
  <si>
    <t>Quiz</t>
  </si>
  <si>
    <t>This is a formula.</t>
  </si>
  <si>
    <t xml:space="preserve">Marking of Quizzes </t>
  </si>
  <si>
    <t>(variable cost)</t>
  </si>
  <si>
    <t>Marking of Assignments</t>
  </si>
  <si>
    <t>Visiting Expert - USDA</t>
  </si>
  <si>
    <t>per session</t>
  </si>
  <si>
    <t>Visiting Expert - University of Maryland</t>
  </si>
  <si>
    <t>Tuition Fee</t>
  </si>
  <si>
    <t xml:space="preserve">Total income per student </t>
  </si>
  <si>
    <r>
      <t xml:space="preserve">A </t>
    </r>
    <r>
      <rPr>
        <b/>
        <sz val="10"/>
        <color indexed="9"/>
        <rFont val="Arial"/>
        <family val="2"/>
      </rPr>
      <t xml:space="preserve">   ONE TIME DEVELOPMENT AND PRODUCTION COSTS</t>
    </r>
  </si>
  <si>
    <r>
      <t xml:space="preserve">B   </t>
    </r>
    <r>
      <rPr>
        <b/>
        <sz val="10"/>
        <color indexed="9"/>
        <rFont val="Arial"/>
        <family val="2"/>
      </rPr>
      <t xml:space="preserve"> MAINTENANCE COSTS PRINTED</t>
    </r>
  </si>
  <si>
    <r>
      <t xml:space="preserve">C  </t>
    </r>
    <r>
      <rPr>
        <b/>
        <sz val="10"/>
        <color indexed="9"/>
        <rFont val="Arial"/>
        <family val="2"/>
      </rPr>
      <t>ANNUAL PRESENTATION COSTS (all per student)</t>
    </r>
  </si>
  <si>
    <r>
      <t>D</t>
    </r>
    <r>
      <rPr>
        <b/>
        <sz val="10"/>
        <color indexed="9"/>
        <rFont val="Arial"/>
        <family val="2"/>
      </rPr>
      <t xml:space="preserve"> INCOME (per student per credit)</t>
    </r>
  </si>
  <si>
    <t>Description</t>
  </si>
  <si>
    <t>Blackboard</t>
  </si>
  <si>
    <t>per student per continuing education credit</t>
  </si>
  <si>
    <t>Assuming 2 hour @ $100 per hr</t>
  </si>
  <si>
    <t>Assuming 2 videos @ $1,100 each</t>
  </si>
  <si>
    <t>Assuming 1 @ $50</t>
  </si>
  <si>
    <t>FD depreciated (5 years)</t>
  </si>
  <si>
    <t>Mailing of material</t>
  </si>
  <si>
    <t>study material</t>
  </si>
  <si>
    <t>4 modules @ 25 hours development per module.  Rate $50 per hour.</t>
  </si>
  <si>
    <t>Instructor</t>
  </si>
  <si>
    <t>Adobe Connect</t>
  </si>
  <si>
    <t>cost per year</t>
  </si>
  <si>
    <t>No of units</t>
  </si>
  <si>
    <t>3 hours per week for 25 students</t>
  </si>
  <si>
    <t>(Total Cost/Student $$).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</si>
</sst>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  <numFmt numFmtId="174" formatCode="#,##0\ &quot;DM&quot;"/>
    <numFmt numFmtId="175" formatCode="0.0000"/>
    <numFmt numFmtId="176" formatCode="0.000"/>
    <numFmt numFmtId="177" formatCode="0.0%"/>
    <numFmt numFmtId="178" formatCode="&quot;$&quot;#,##0"/>
    <numFmt numFmtId="179" formatCode="&quot;$&quot;#,##0.00"/>
    <numFmt numFmtId="180" formatCode="_-* #,##0.0\ _D_M_-;\-* #,##0.0\ _D_M_-;_-* &quot;-&quot;??\ _D_M_-;_-@_-"/>
    <numFmt numFmtId="181" formatCode="_-* #,##0\ _D_M_-;\-* #,##0\ _D_M_-;_-* &quot;-&quot;??\ _D_M_-;_-@_-"/>
    <numFmt numFmtId="182" formatCode="_(&quot;$&quot;* #,##0.000_);_(&quot;$&quot;* \(#,##0.000\);_(&quot;$&quot;* &quot;-&quot;???_);_(@_)"/>
    <numFmt numFmtId="183" formatCode="_(* #,##0.000_);_(* \(#,##0.000\);_(* &quot;-&quot;???_);_(@_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0.00000"/>
    <numFmt numFmtId="192" formatCode="#,##0.0_);[Red]\(#,##0.0\)"/>
    <numFmt numFmtId="193" formatCode="_-* #,##0.000\ _D_M_-;\-* #,##0.000\ _D_M_-;_-* &quot;-&quot;??\ _D_M_-;_-@_-"/>
    <numFmt numFmtId="194" formatCode="_-* #,##0.0000\ _D_M_-;\-* #,##0.0000\ _D_M_-;_-* &quot;-&quot;??\ _D_M_-;_-@_-"/>
    <numFmt numFmtId="195" formatCode="0.00_);[Red]\(0.00\)"/>
    <numFmt numFmtId="196" formatCode="0.0_);[Red]\(0.0\)"/>
    <numFmt numFmtId="197" formatCode="0_);[Red]\(0\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57"/>
      <name val="Times New Roman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Times New Roman"/>
      <family val="1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 (PCL6)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4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2" fillId="22" borderId="0" xfId="0" applyFont="1" applyFill="1" applyAlignment="1">
      <alignment/>
    </xf>
    <xf numFmtId="0" fontId="3" fillId="22" borderId="0" xfId="0" applyFont="1" applyFill="1" applyAlignment="1">
      <alignment/>
    </xf>
    <xf numFmtId="0" fontId="4" fillId="22" borderId="0" xfId="0" applyFont="1" applyFill="1" applyAlignment="1">
      <alignment/>
    </xf>
    <xf numFmtId="175" fontId="2" fillId="22" borderId="0" xfId="0" applyNumberFormat="1" applyFont="1" applyFill="1" applyAlignment="1">
      <alignment/>
    </xf>
    <xf numFmtId="176" fontId="2" fillId="22" borderId="0" xfId="0" applyNumberFormat="1" applyFont="1" applyFill="1" applyAlignment="1">
      <alignment/>
    </xf>
    <xf numFmtId="0" fontId="5" fillId="22" borderId="0" xfId="0" applyFont="1" applyFill="1" applyAlignment="1">
      <alignment/>
    </xf>
    <xf numFmtId="177" fontId="4" fillId="22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8" fontId="0" fillId="0" borderId="0" xfId="0" applyNumberFormat="1" applyAlignment="1">
      <alignment/>
    </xf>
    <xf numFmtId="179" fontId="0" fillId="0" borderId="0" xfId="0" applyNumberFormat="1" applyAlignment="1">
      <alignment/>
    </xf>
    <xf numFmtId="178" fontId="5" fillId="22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24" borderId="0" xfId="42" applyNumberFormat="1" applyFont="1" applyFill="1" applyAlignment="1">
      <alignment/>
    </xf>
    <xf numFmtId="1" fontId="1" fillId="24" borderId="0" xfId="0" applyNumberFormat="1" applyFont="1" applyFill="1" applyAlignment="1">
      <alignment/>
    </xf>
    <xf numFmtId="0" fontId="29" fillId="25" borderId="0" xfId="0" applyFont="1" applyFill="1" applyAlignment="1">
      <alignment/>
    </xf>
    <xf numFmtId="0" fontId="31" fillId="25" borderId="0" xfId="0" applyFont="1" applyFill="1" applyAlignment="1">
      <alignment horizontal="left"/>
    </xf>
    <xf numFmtId="0" fontId="29" fillId="25" borderId="0" xfId="0" applyFont="1" applyFill="1" applyAlignment="1">
      <alignment horizontal="left"/>
    </xf>
    <xf numFmtId="0" fontId="29" fillId="25" borderId="0" xfId="0" applyFont="1" applyFill="1" applyAlignment="1">
      <alignment horizontal="right"/>
    </xf>
    <xf numFmtId="179" fontId="29" fillId="25" borderId="0" xfId="0" applyNumberFormat="1" applyFont="1" applyFill="1" applyAlignment="1">
      <alignment/>
    </xf>
    <xf numFmtId="0" fontId="0" fillId="26" borderId="0" xfId="57" applyFont="1" applyFill="1">
      <alignment/>
      <protection/>
    </xf>
    <xf numFmtId="0" fontId="0" fillId="20" borderId="0" xfId="0" applyFill="1" applyAlignment="1">
      <alignment/>
    </xf>
    <xf numFmtId="0" fontId="1" fillId="20" borderId="0" xfId="0" applyFont="1" applyFill="1" applyAlignment="1">
      <alignment horizontal="left"/>
    </xf>
    <xf numFmtId="0" fontId="1" fillId="20" borderId="0" xfId="0" applyFont="1" applyFill="1" applyAlignment="1">
      <alignment horizontal="right"/>
    </xf>
    <xf numFmtId="0" fontId="1" fillId="20" borderId="0" xfId="0" applyFont="1" applyFill="1" applyAlignment="1">
      <alignment/>
    </xf>
    <xf numFmtId="179" fontId="1" fillId="20" borderId="0" xfId="0" applyNumberFormat="1" applyFont="1" applyFill="1" applyAlignment="1">
      <alignment/>
    </xf>
    <xf numFmtId="6" fontId="0" fillId="0" borderId="0" xfId="0" applyNumberFormat="1" applyAlignment="1">
      <alignment/>
    </xf>
    <xf numFmtId="179" fontId="0" fillId="26" borderId="0" xfId="0" applyNumberFormat="1" applyFill="1" applyAlignment="1">
      <alignment/>
    </xf>
    <xf numFmtId="0" fontId="0" fillId="0" borderId="0" xfId="57" applyFont="1">
      <alignment/>
      <protection/>
    </xf>
    <xf numFmtId="178" fontId="0" fillId="0" borderId="0" xfId="57" applyNumberFormat="1" applyFont="1">
      <alignment/>
      <protection/>
    </xf>
    <xf numFmtId="2" fontId="0" fillId="0" borderId="0" xfId="0" applyNumberForma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left"/>
    </xf>
    <xf numFmtId="179" fontId="0" fillId="26" borderId="0" xfId="0" applyNumberFormat="1" applyFill="1" applyAlignment="1">
      <alignment horizontal="right"/>
    </xf>
    <xf numFmtId="179" fontId="1" fillId="8" borderId="0" xfId="0" applyNumberFormat="1" applyFont="1" applyFill="1" applyAlignment="1">
      <alignment/>
    </xf>
    <xf numFmtId="0" fontId="1" fillId="8" borderId="0" xfId="0" applyFont="1" applyFill="1" applyAlignment="1">
      <alignment/>
    </xf>
    <xf numFmtId="0" fontId="0" fillId="26" borderId="0" xfId="0" applyFill="1" applyAlignment="1">
      <alignment/>
    </xf>
    <xf numFmtId="0" fontId="29" fillId="25" borderId="0" xfId="0" applyFont="1" applyFill="1" applyAlignment="1">
      <alignment/>
    </xf>
    <xf numFmtId="179" fontId="30" fillId="25" borderId="0" xfId="0" applyNumberFormat="1" applyFont="1" applyFill="1" applyAlignment="1">
      <alignment/>
    </xf>
    <xf numFmtId="179" fontId="1" fillId="26" borderId="0" xfId="0" applyNumberFormat="1" applyFont="1" applyFill="1" applyAlignment="1">
      <alignment/>
    </xf>
    <xf numFmtId="0" fontId="1" fillId="26" borderId="0" xfId="0" applyFont="1" applyFill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 horizontal="right"/>
    </xf>
    <xf numFmtId="178" fontId="0" fillId="0" borderId="0" xfId="44" applyNumberFormat="1" applyFont="1" applyFill="1" applyAlignment="1">
      <alignment horizontal="right"/>
    </xf>
    <xf numFmtId="179" fontId="0" fillId="0" borderId="0" xfId="0" applyNumberFormat="1" applyFont="1" applyFill="1" applyAlignment="1">
      <alignment/>
    </xf>
    <xf numFmtId="2" fontId="1" fillId="20" borderId="0" xfId="0" applyNumberFormat="1" applyFont="1" applyFill="1" applyAlignment="1">
      <alignment horizontal="right"/>
    </xf>
    <xf numFmtId="2" fontId="1" fillId="2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9" fontId="0" fillId="26" borderId="0" xfId="0" applyNumberFormat="1" applyFont="1" applyFill="1" applyAlignment="1">
      <alignment/>
    </xf>
    <xf numFmtId="179" fontId="1" fillId="10" borderId="0" xfId="0" applyNumberFormat="1" applyFont="1" applyFill="1" applyAlignment="1">
      <alignment/>
    </xf>
    <xf numFmtId="181" fontId="1" fillId="24" borderId="0" xfId="42" applyNumberFormat="1" applyFont="1" applyFill="1" applyAlignment="1">
      <alignment/>
    </xf>
    <xf numFmtId="181" fontId="1" fillId="0" borderId="0" xfId="42" applyNumberFormat="1" applyFont="1" applyAlignment="1">
      <alignment/>
    </xf>
    <xf numFmtId="181" fontId="10" fillId="24" borderId="0" xfId="42" applyNumberFormat="1" applyFont="1" applyFill="1" applyAlignment="1">
      <alignment/>
    </xf>
    <xf numFmtId="38" fontId="1" fillId="24" borderId="0" xfId="42" applyNumberFormat="1" applyFont="1" applyFill="1" applyAlignment="1">
      <alignment/>
    </xf>
    <xf numFmtId="1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32" fillId="0" borderId="0" xfId="0" applyFont="1" applyAlignment="1">
      <alignment/>
    </xf>
    <xf numFmtId="0" fontId="1" fillId="7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NumberFormat="1" applyFont="1" applyAlignment="1">
      <alignment/>
    </xf>
    <xf numFmtId="181" fontId="0" fillId="0" borderId="0" xfId="42" applyNumberFormat="1" applyFont="1" applyAlignment="1">
      <alignment/>
    </xf>
    <xf numFmtId="178" fontId="4" fillId="24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21" borderId="0" xfId="0" applyFill="1" applyAlignment="1">
      <alignment/>
    </xf>
    <xf numFmtId="0" fontId="0" fillId="0" borderId="0" xfId="0" applyFont="1" applyFill="1" applyAlignment="1" quotePrefix="1">
      <alignment horizontal="right"/>
    </xf>
    <xf numFmtId="178" fontId="0" fillId="0" borderId="0" xfId="0" applyNumberFormat="1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tes_Costing_Template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925"/>
          <c:w val="0.964"/>
          <c:h val="0.877"/>
        </c:manualLayout>
      </c:layout>
      <c:lineChart>
        <c:grouping val="standard"/>
        <c:varyColors val="0"/>
        <c:ser>
          <c:idx val="2"/>
          <c:order val="0"/>
          <c:tx>
            <c:strRef>
              <c:f>Graph!$C$7</c:f>
              <c:strCache>
                <c:ptCount val="1"/>
                <c:pt idx="0">
                  <c:v>Aggregate unit costs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Graph!$E$5:$I$5</c:f>
              <c:numCach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cat>
          <c:val>
            <c:numRef>
              <c:f>Graph!$E$7:$I$7</c:f>
              <c:numCache>
                <c:ptCount val="5"/>
                <c:pt idx="0">
                  <c:v>2162.95</c:v>
                </c:pt>
                <c:pt idx="1">
                  <c:v>2162.95</c:v>
                </c:pt>
                <c:pt idx="2">
                  <c:v>2162.95</c:v>
                </c:pt>
                <c:pt idx="3">
                  <c:v>2162.95</c:v>
                </c:pt>
                <c:pt idx="4">
                  <c:v>2162.95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Graph!$C$9</c:f>
              <c:strCache>
                <c:ptCount val="1"/>
                <c:pt idx="0">
                  <c:v>AC=F/N+V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Graph!$E$5:$I$5</c:f>
              <c:numCach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cat>
          <c:val>
            <c:numRef>
              <c:f>Graph!$E$9:$I$9</c:f>
              <c:numCache>
                <c:ptCount val="5"/>
                <c:pt idx="0">
                  <c:v>2439.8608975736224</c:v>
                </c:pt>
                <c:pt idx="1">
                  <c:v>2301.405448786811</c:v>
                </c:pt>
                <c:pt idx="2">
                  <c:v>2255.2536325245405</c:v>
                </c:pt>
                <c:pt idx="3">
                  <c:v>2232.1777243934057</c:v>
                </c:pt>
                <c:pt idx="4">
                  <c:v>2218.3321795147244</c:v>
                </c:pt>
              </c:numCache>
            </c:numRef>
          </c:val>
          <c:smooth val="0"/>
        </c:ser>
        <c:marker val="1"/>
        <c:axId val="62084079"/>
        <c:axId val="21885800"/>
      </c:lineChart>
      <c:catAx>
        <c:axId val="62084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 students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5800"/>
        <c:crosses val="autoZero"/>
        <c:auto val="1"/>
        <c:lblOffset val="100"/>
        <c:tickLblSkip val="1"/>
        <c:noMultiLvlLbl val="0"/>
      </c:catAx>
      <c:valAx>
        <c:axId val="21885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costs per student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840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5"/>
          <c:y val="0.95775"/>
          <c:w val="0.2987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Costs and income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85"/>
          <c:w val="0.9555"/>
          <c:h val="0.80575"/>
        </c:manualLayout>
      </c:layout>
      <c:lineChart>
        <c:grouping val="standard"/>
        <c:varyColors val="0"/>
        <c:ser>
          <c:idx val="1"/>
          <c:order val="0"/>
          <c:tx>
            <c:strRef>
              <c:f>Graph!$C$6</c:f>
              <c:strCache>
                <c:ptCount val="1"/>
                <c:pt idx="0">
                  <c:v>F annualized (total)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Graph!$E$5:$I$5</c:f>
              <c:numCach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cat>
          <c:val>
            <c:numRef>
              <c:f>Graph!$E$6:$I$6</c:f>
              <c:numCache>
                <c:ptCount val="5"/>
                <c:pt idx="0">
                  <c:v>27691.089757362264</c:v>
                </c:pt>
                <c:pt idx="1">
                  <c:v>27691.089757362264</c:v>
                </c:pt>
                <c:pt idx="2">
                  <c:v>27691.089757362264</c:v>
                </c:pt>
                <c:pt idx="3">
                  <c:v>27691.089757362264</c:v>
                </c:pt>
                <c:pt idx="4">
                  <c:v>27691.089757362264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Graph!$C$8</c:f>
              <c:strCache>
                <c:ptCount val="1"/>
                <c:pt idx="0">
                  <c:v>TC=F+VxN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Graph!$E$5:$I$5</c:f>
              <c:numCach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cat>
          <c:val>
            <c:numRef>
              <c:f>Graph!$E$8:$I$8</c:f>
              <c:numCache>
                <c:ptCount val="5"/>
                <c:pt idx="0">
                  <c:v>243986.08975736224</c:v>
                </c:pt>
                <c:pt idx="1">
                  <c:v>460281.0897573622</c:v>
                </c:pt>
                <c:pt idx="2">
                  <c:v>676576.0897573623</c:v>
                </c:pt>
                <c:pt idx="3">
                  <c:v>892871.0897573621</c:v>
                </c:pt>
                <c:pt idx="4">
                  <c:v>1109166.0897573624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Graph!$C$11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Graph!$E$5:$I$5</c:f>
              <c:numCach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cat>
          <c:val>
            <c:numRef>
              <c:f>Graph!$E$11:$I$11</c:f>
              <c:numCache>
                <c:ptCount val="5"/>
                <c:pt idx="0">
                  <c:v>240000</c:v>
                </c:pt>
                <c:pt idx="1">
                  <c:v>480000</c:v>
                </c:pt>
                <c:pt idx="2">
                  <c:v>720000</c:v>
                </c:pt>
                <c:pt idx="3">
                  <c:v>960000</c:v>
                </c:pt>
                <c:pt idx="4">
                  <c:v>1200000</c:v>
                </c:pt>
              </c:numCache>
            </c:numRef>
          </c:val>
          <c:smooth val="0"/>
        </c:ser>
        <c:marker val="1"/>
        <c:axId val="62754473"/>
        <c:axId val="27919346"/>
      </c:lineChart>
      <c:catAx>
        <c:axId val="62754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 students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9346"/>
        <c:crosses val="autoZero"/>
        <c:auto val="1"/>
        <c:lblOffset val="100"/>
        <c:tickLblSkip val="1"/>
        <c:noMultiLvlLbl val="0"/>
      </c:catAx>
      <c:valAx>
        <c:axId val="27919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$$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544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65"/>
          <c:y val="0.95775"/>
          <c:w val="0.386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4921259845" footer="0.4921259845"/>
  <pageSetup horizontalDpi="600" verticalDpi="600" orientation="landscape" paperSize="9"/>
  <headerFooter>
    <oddFooter>&amp;A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117</xdr:row>
      <xdr:rowOff>0</xdr:rowOff>
    </xdr:from>
    <xdr:to>
      <xdr:col>2</xdr:col>
      <xdr:colOff>1514475</xdr:colOff>
      <xdr:row>132</xdr:row>
      <xdr:rowOff>57150</xdr:rowOff>
    </xdr:to>
    <xdr:pic>
      <xdr:nvPicPr>
        <xdr:cNvPr id="1" name="Picture 1" descr="wbt_Ch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278600"/>
          <a:ext cx="39052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0.15725</cdr:x>
      <cdr:y>0.0885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0" y="0"/>
          <a:ext cx="14668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0.54225</cdr:x>
      <cdr:y>0.33575</cdr:y>
    </cdr:from>
    <cdr:to>
      <cdr:x>0.65975</cdr:x>
      <cdr:y>0.402</cdr:y>
    </cdr:to>
    <cdr:sp>
      <cdr:nvSpPr>
        <cdr:cNvPr id="2" name="AutoShape 4"/>
        <cdr:cNvSpPr>
          <a:spLocks/>
        </cdr:cNvSpPr>
      </cdr:nvSpPr>
      <cdr:spPr>
        <a:xfrm>
          <a:off x="5038725" y="1914525"/>
          <a:ext cx="1095375" cy="381000"/>
        </a:xfrm>
        <a:prstGeom prst="wedgeRectCallout">
          <a:avLst>
            <a:gd name="adj1" fmla="val -43638"/>
            <a:gd name="adj2" fmla="val 85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Aggregate Costs (AC)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0.15725</cdr:x>
      <cdr:y>0.0885</cdr:y>
    </cdr:to>
    <cdr:sp fLocksText="0">
      <cdr:nvSpPr>
        <cdr:cNvPr id="3" name="Text Box 5"/>
        <cdr:cNvSpPr txBox="1">
          <a:spLocks noChangeArrowheads="1"/>
        </cdr:cNvSpPr>
      </cdr:nvSpPr>
      <cdr:spPr>
        <a:xfrm>
          <a:off x="0" y="0"/>
          <a:ext cx="14668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0.15725</cdr:x>
      <cdr:y>0.0885</cdr:y>
    </cdr:to>
    <cdr:sp fLocksText="0">
      <cdr:nvSpPr>
        <cdr:cNvPr id="4" name="Text Box 6"/>
        <cdr:cNvSpPr txBox="1">
          <a:spLocks noChangeArrowheads="1"/>
        </cdr:cNvSpPr>
      </cdr:nvSpPr>
      <cdr:spPr>
        <a:xfrm>
          <a:off x="0" y="0"/>
          <a:ext cx="14668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0.15725</cdr:x>
      <cdr:y>0.0885</cdr:y>
    </cdr:to>
    <cdr:sp fLocksText="0">
      <cdr:nvSpPr>
        <cdr:cNvPr id="5" name="Text Box 7"/>
        <cdr:cNvSpPr txBox="1">
          <a:spLocks noChangeArrowheads="1"/>
        </cdr:cNvSpPr>
      </cdr:nvSpPr>
      <cdr:spPr>
        <a:xfrm>
          <a:off x="0" y="0"/>
          <a:ext cx="14668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0.186</cdr:x>
      <cdr:y>0.44975</cdr:y>
    </cdr:from>
    <cdr:to>
      <cdr:x>0.29575</cdr:x>
      <cdr:y>0.516</cdr:y>
    </cdr:to>
    <cdr:sp>
      <cdr:nvSpPr>
        <cdr:cNvPr id="6" name="AutoShape 8"/>
        <cdr:cNvSpPr>
          <a:spLocks/>
        </cdr:cNvSpPr>
      </cdr:nvSpPr>
      <cdr:spPr>
        <a:xfrm>
          <a:off x="1724025" y="2562225"/>
          <a:ext cx="1019175" cy="381000"/>
        </a:xfrm>
        <a:prstGeom prst="wedgeRectCallout">
          <a:avLst>
            <a:gd name="adj1" fmla="val -18421"/>
            <a:gd name="adj2" fmla="val 1535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Aggregate Unit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0.23275</cdr:x>
      <cdr:y>0.3365</cdr:y>
    </cdr:from>
    <cdr:to>
      <cdr:x>0.23275</cdr:x>
      <cdr:y>0.844</cdr:y>
    </cdr:to>
    <cdr:sp>
      <cdr:nvSpPr>
        <cdr:cNvPr id="1" name="Line 1"/>
        <cdr:cNvSpPr>
          <a:spLocks/>
        </cdr:cNvSpPr>
      </cdr:nvSpPr>
      <cdr:spPr>
        <a:xfrm>
          <a:off x="2162175" y="1914525"/>
          <a:ext cx="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0.26925</cdr:x>
      <cdr:y>0.65875</cdr:y>
    </cdr:from>
    <cdr:to>
      <cdr:x>0.39775</cdr:x>
      <cdr:y>0.74575</cdr:y>
    </cdr:to>
    <cdr:sp>
      <cdr:nvSpPr>
        <cdr:cNvPr id="2" name="AutoShape 2"/>
        <cdr:cNvSpPr>
          <a:spLocks/>
        </cdr:cNvSpPr>
      </cdr:nvSpPr>
      <cdr:spPr>
        <a:xfrm>
          <a:off x="2505075" y="3762375"/>
          <a:ext cx="1200150" cy="495300"/>
        </a:xfrm>
        <a:prstGeom prst="wedgeRectCallout">
          <a:avLst>
            <a:gd name="adj1" fmla="val -76597"/>
            <a:gd name="adj2" fmla="val 101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Break Even Point (BEP) : 117</a:t>
          </a:r>
        </a:p>
      </cdr:txBody>
    </cdr:sp>
  </cdr:relSizeAnchor>
  <cdr:relSizeAnchor xmlns:cdr="http://schemas.openxmlformats.org/drawingml/2006/chartDrawing">
    <cdr:from>
      <cdr:x>0.727</cdr:x>
      <cdr:y>0.195</cdr:y>
    </cdr:from>
    <cdr:to>
      <cdr:x>0.84375</cdr:x>
      <cdr:y>0.28575</cdr:y>
    </cdr:to>
    <cdr:sp>
      <cdr:nvSpPr>
        <cdr:cNvPr id="3" name="AutoShape 3"/>
        <cdr:cNvSpPr>
          <a:spLocks/>
        </cdr:cNvSpPr>
      </cdr:nvSpPr>
      <cdr:spPr>
        <a:xfrm flipV="1">
          <a:off x="6762750" y="1114425"/>
          <a:ext cx="1085850" cy="514350"/>
        </a:xfrm>
        <a:prstGeom prst="wedgeRectCallout">
          <a:avLst>
            <a:gd name="adj1" fmla="val 16106"/>
            <a:gd name="adj2" fmla="val -10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Costs (TC)</a:t>
          </a:r>
        </a:p>
      </cdr:txBody>
    </cdr:sp>
  </cdr:relSizeAnchor>
  <cdr:relSizeAnchor xmlns:cdr="http://schemas.openxmlformats.org/drawingml/2006/chartDrawing">
    <cdr:from>
      <cdr:x>0.6175</cdr:x>
      <cdr:y>0.706</cdr:y>
    </cdr:from>
    <cdr:to>
      <cdr:x>0.726</cdr:x>
      <cdr:y>0.748</cdr:y>
    </cdr:to>
    <cdr:sp>
      <cdr:nvSpPr>
        <cdr:cNvPr id="4" name="AutoShape 4"/>
        <cdr:cNvSpPr>
          <a:spLocks/>
        </cdr:cNvSpPr>
      </cdr:nvSpPr>
      <cdr:spPr>
        <a:xfrm>
          <a:off x="5743575" y="4029075"/>
          <a:ext cx="1009650" cy="238125"/>
        </a:xfrm>
        <a:prstGeom prst="wedgeRectCallout">
          <a:avLst>
            <a:gd name="adj1" fmla="val -18421"/>
            <a:gd name="adj2" fmla="val 216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Fixed Costs (FC)</a:t>
          </a:r>
        </a:p>
      </cdr:txBody>
    </cdr:sp>
  </cdr:relSizeAnchor>
  <cdr:relSizeAnchor xmlns:cdr="http://schemas.openxmlformats.org/drawingml/2006/chartDrawing">
    <cdr:from>
      <cdr:x>0.518</cdr:x>
      <cdr:y>0.2945</cdr:y>
    </cdr:from>
    <cdr:to>
      <cdr:x>0.58275</cdr:x>
      <cdr:y>0.3365</cdr:y>
    </cdr:to>
    <cdr:sp>
      <cdr:nvSpPr>
        <cdr:cNvPr id="5" name="AutoShape 5"/>
        <cdr:cNvSpPr>
          <a:spLocks/>
        </cdr:cNvSpPr>
      </cdr:nvSpPr>
      <cdr:spPr>
        <a:xfrm>
          <a:off x="4819650" y="1676400"/>
          <a:ext cx="600075" cy="238125"/>
        </a:xfrm>
        <a:prstGeom prst="wedgeRectCallout">
          <a:avLst>
            <a:gd name="adj1" fmla="val 51921"/>
            <a:gd name="adj2" fmla="val 282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Income (I)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 topLeftCell="E1">
      <selection activeCell="K16" sqref="K16"/>
    </sheetView>
  </sheetViews>
  <sheetFormatPr defaultColWidth="8.8515625" defaultRowHeight="12.75"/>
  <cols>
    <col min="1" max="1" width="4.00390625" style="0" bestFit="1" customWidth="1"/>
    <col min="2" max="2" width="35.8515625" style="0" customWidth="1"/>
    <col min="3" max="3" width="37.00390625" style="0" bestFit="1" customWidth="1"/>
    <col min="4" max="4" width="27.7109375" style="0" customWidth="1"/>
    <col min="5" max="5" width="13.8515625" style="0" bestFit="1" customWidth="1"/>
    <col min="6" max="6" width="14.421875" style="0" bestFit="1" customWidth="1"/>
    <col min="7" max="7" width="18.421875" style="17" bestFit="1" customWidth="1"/>
    <col min="8" max="8" width="13.8515625" style="2" bestFit="1" customWidth="1"/>
    <col min="9" max="9" width="10.28125" style="0" customWidth="1"/>
  </cols>
  <sheetData>
    <row r="1" spans="1:10" ht="15">
      <c r="A1" s="23"/>
      <c r="B1" s="24" t="s">
        <v>103</v>
      </c>
      <c r="C1" s="25"/>
      <c r="D1" s="26"/>
      <c r="E1" s="26"/>
      <c r="F1" s="23"/>
      <c r="G1" s="27"/>
      <c r="J1" s="28" t="s">
        <v>55</v>
      </c>
    </row>
    <row r="2" spans="1:7" ht="12">
      <c r="A2" s="29">
        <v>1</v>
      </c>
      <c r="B2" s="30" t="s">
        <v>56</v>
      </c>
      <c r="C2" s="30" t="s">
        <v>0</v>
      </c>
      <c r="D2" s="30" t="s">
        <v>120</v>
      </c>
      <c r="E2" s="31" t="s">
        <v>2</v>
      </c>
      <c r="F2" s="32" t="s">
        <v>3</v>
      </c>
      <c r="G2" s="33" t="s">
        <v>4</v>
      </c>
    </row>
    <row r="3" spans="1:13" ht="12">
      <c r="A3">
        <f>A2+1</f>
        <v>2</v>
      </c>
      <c r="B3" s="1" t="s">
        <v>108</v>
      </c>
      <c r="C3" s="50" t="s">
        <v>119</v>
      </c>
      <c r="D3" s="73">
        <v>1</v>
      </c>
      <c r="E3" s="34">
        <v>855</v>
      </c>
      <c r="F3" t="s">
        <v>54</v>
      </c>
      <c r="G3" s="35">
        <f>D3*E3</f>
        <v>855</v>
      </c>
      <c r="H3" s="2" t="s">
        <v>57</v>
      </c>
      <c r="J3" s="36"/>
      <c r="K3" s="37"/>
      <c r="L3" s="36"/>
      <c r="M3" s="37"/>
    </row>
    <row r="4" spans="1:13" ht="12">
      <c r="A4">
        <v>3</v>
      </c>
      <c r="B4" s="74" t="s">
        <v>118</v>
      </c>
      <c r="C4" s="50" t="s">
        <v>119</v>
      </c>
      <c r="D4" s="73">
        <v>1</v>
      </c>
      <c r="E4" s="34">
        <v>250</v>
      </c>
      <c r="G4" s="35">
        <f>D4*E4</f>
        <v>250</v>
      </c>
      <c r="H4" s="2" t="s">
        <v>57</v>
      </c>
      <c r="J4" s="36"/>
      <c r="K4" s="37"/>
      <c r="L4" s="36"/>
      <c r="M4" s="37"/>
    </row>
    <row r="5" spans="1:7" ht="12">
      <c r="A5" s="76">
        <v>4</v>
      </c>
      <c r="B5" s="30" t="s">
        <v>58</v>
      </c>
      <c r="C5" s="30" t="s">
        <v>0</v>
      </c>
      <c r="D5" s="30" t="s">
        <v>1</v>
      </c>
      <c r="E5" s="31" t="s">
        <v>2</v>
      </c>
      <c r="F5" s="32" t="s">
        <v>3</v>
      </c>
      <c r="G5" s="33" t="s">
        <v>4</v>
      </c>
    </row>
    <row r="6" spans="1:8" ht="12">
      <c r="A6">
        <v>5</v>
      </c>
      <c r="B6" s="1" t="s">
        <v>59</v>
      </c>
      <c r="C6" t="s">
        <v>60</v>
      </c>
      <c r="D6" s="38">
        <v>0.15</v>
      </c>
      <c r="E6" s="34">
        <v>50000</v>
      </c>
      <c r="F6">
        <v>1</v>
      </c>
      <c r="G6" s="35">
        <f>D6*E6*F6</f>
        <v>7500</v>
      </c>
      <c r="H6" s="2" t="s">
        <v>57</v>
      </c>
    </row>
    <row r="7" spans="1:7" ht="12">
      <c r="A7" s="29">
        <v>6</v>
      </c>
      <c r="B7" s="30" t="s">
        <v>61</v>
      </c>
      <c r="C7" s="30" t="s">
        <v>0</v>
      </c>
      <c r="D7" s="30" t="s">
        <v>1</v>
      </c>
      <c r="E7" s="31" t="s">
        <v>2</v>
      </c>
      <c r="F7" s="32"/>
      <c r="G7" s="33" t="s">
        <v>4</v>
      </c>
    </row>
    <row r="8" spans="1:11" ht="12">
      <c r="A8" s="11">
        <v>7</v>
      </c>
      <c r="B8" s="1" t="s">
        <v>62</v>
      </c>
      <c r="C8" t="s">
        <v>63</v>
      </c>
      <c r="D8" s="1">
        <v>100</v>
      </c>
      <c r="E8" s="34">
        <v>50</v>
      </c>
      <c r="G8" s="35">
        <f>D8*E8</f>
        <v>5000</v>
      </c>
      <c r="H8" s="2" t="s">
        <v>57</v>
      </c>
      <c r="K8" t="s">
        <v>116</v>
      </c>
    </row>
    <row r="9" spans="1:11" s="40" customFormat="1" ht="12">
      <c r="A9" s="11">
        <v>8</v>
      </c>
      <c r="B9" s="39" t="s">
        <v>64</v>
      </c>
      <c r="C9" s="39" t="s">
        <v>65</v>
      </c>
      <c r="D9" s="39">
        <v>1</v>
      </c>
      <c r="E9" s="34">
        <v>100</v>
      </c>
      <c r="F9"/>
      <c r="G9" s="35">
        <f>D9*E9</f>
        <v>100</v>
      </c>
      <c r="H9" s="2" t="s">
        <v>57</v>
      </c>
      <c r="K9" s="40" t="s">
        <v>66</v>
      </c>
    </row>
    <row r="10" spans="1:7" ht="12">
      <c r="A10" s="29">
        <v>9</v>
      </c>
      <c r="B10" s="30" t="s">
        <v>67</v>
      </c>
      <c r="C10" s="30" t="s">
        <v>0</v>
      </c>
      <c r="D10" s="30" t="s">
        <v>1</v>
      </c>
      <c r="E10" s="31" t="s">
        <v>2</v>
      </c>
      <c r="F10" s="32"/>
      <c r="G10" s="33" t="s">
        <v>4</v>
      </c>
    </row>
    <row r="11" spans="1:11" ht="12">
      <c r="A11" s="11">
        <v>10</v>
      </c>
      <c r="B11" s="1" t="s">
        <v>68</v>
      </c>
      <c r="C11" t="s">
        <v>69</v>
      </c>
      <c r="D11" s="1">
        <v>2</v>
      </c>
      <c r="E11" s="34">
        <v>200</v>
      </c>
      <c r="G11" s="35">
        <f aca="true" t="shared" si="0" ref="G11:G16">D11*E11</f>
        <v>400</v>
      </c>
      <c r="H11" s="2" t="s">
        <v>57</v>
      </c>
      <c r="K11" t="s">
        <v>70</v>
      </c>
    </row>
    <row r="12" spans="1:11" ht="12">
      <c r="A12" s="11">
        <v>11</v>
      </c>
      <c r="B12" s="1" t="s">
        <v>71</v>
      </c>
      <c r="C12" t="s">
        <v>69</v>
      </c>
      <c r="D12" s="1">
        <v>2</v>
      </c>
      <c r="E12" s="34">
        <v>200</v>
      </c>
      <c r="G12" s="35">
        <f t="shared" si="0"/>
        <v>400</v>
      </c>
      <c r="H12" s="2" t="s">
        <v>57</v>
      </c>
      <c r="K12" t="s">
        <v>70</v>
      </c>
    </row>
    <row r="13" spans="1:11" ht="12">
      <c r="A13" s="11">
        <v>12</v>
      </c>
      <c r="B13" s="1" t="s">
        <v>72</v>
      </c>
      <c r="C13" t="s">
        <v>69</v>
      </c>
      <c r="D13" s="1">
        <v>2</v>
      </c>
      <c r="E13" s="34">
        <v>149</v>
      </c>
      <c r="F13" s="34"/>
      <c r="G13" s="35">
        <f t="shared" si="0"/>
        <v>298</v>
      </c>
      <c r="H13" s="2" t="s">
        <v>57</v>
      </c>
      <c r="K13" t="s">
        <v>73</v>
      </c>
    </row>
    <row r="14" spans="1:11" ht="12">
      <c r="A14" s="11">
        <v>13</v>
      </c>
      <c r="B14" s="1" t="s">
        <v>74</v>
      </c>
      <c r="C14" t="s">
        <v>75</v>
      </c>
      <c r="D14" s="1">
        <v>2</v>
      </c>
      <c r="E14" s="34">
        <v>300</v>
      </c>
      <c r="G14" s="35">
        <f t="shared" si="0"/>
        <v>600</v>
      </c>
      <c r="H14" s="2" t="s">
        <v>57</v>
      </c>
      <c r="K14" t="s">
        <v>76</v>
      </c>
    </row>
    <row r="15" spans="1:11" ht="12">
      <c r="A15" s="11">
        <v>14</v>
      </c>
      <c r="B15" s="1" t="s">
        <v>77</v>
      </c>
      <c r="C15" t="s">
        <v>75</v>
      </c>
      <c r="D15" s="1">
        <v>2</v>
      </c>
      <c r="E15" s="34">
        <v>300</v>
      </c>
      <c r="G15" s="35">
        <f t="shared" si="0"/>
        <v>600</v>
      </c>
      <c r="H15" s="2" t="s">
        <v>57</v>
      </c>
      <c r="K15" t="s">
        <v>76</v>
      </c>
    </row>
    <row r="16" spans="1:11" ht="12">
      <c r="A16" s="11">
        <v>15</v>
      </c>
      <c r="B16" s="1" t="s">
        <v>78</v>
      </c>
      <c r="C16" t="s">
        <v>75</v>
      </c>
      <c r="D16" s="1">
        <v>2</v>
      </c>
      <c r="E16" s="34">
        <v>149</v>
      </c>
      <c r="F16" s="17"/>
      <c r="G16" s="35">
        <f t="shared" si="0"/>
        <v>298</v>
      </c>
      <c r="H16" s="2" t="s">
        <v>57</v>
      </c>
      <c r="K16" t="s">
        <v>73</v>
      </c>
    </row>
    <row r="17" spans="1:7" ht="12">
      <c r="A17" s="29">
        <v>16</v>
      </c>
      <c r="B17" s="30" t="s">
        <v>79</v>
      </c>
      <c r="C17" s="30" t="s">
        <v>0</v>
      </c>
      <c r="D17" s="30" t="s">
        <v>1</v>
      </c>
      <c r="E17" s="31" t="s">
        <v>2</v>
      </c>
      <c r="F17" s="32"/>
      <c r="G17" s="33" t="s">
        <v>4</v>
      </c>
    </row>
    <row r="18" spans="1:11" ht="12">
      <c r="A18" s="11">
        <v>17</v>
      </c>
      <c r="B18" s="1" t="s">
        <v>80</v>
      </c>
      <c r="C18" t="s">
        <v>81</v>
      </c>
      <c r="D18" s="1">
        <v>1</v>
      </c>
      <c r="E18" s="34">
        <v>150</v>
      </c>
      <c r="G18" s="35">
        <f>D18*E18</f>
        <v>150</v>
      </c>
      <c r="H18" s="2" t="s">
        <v>57</v>
      </c>
      <c r="K18" t="s">
        <v>82</v>
      </c>
    </row>
    <row r="19" spans="1:7" ht="12">
      <c r="A19" s="29">
        <v>18</v>
      </c>
      <c r="B19" s="30" t="s">
        <v>83</v>
      </c>
      <c r="C19" s="30" t="s">
        <v>0</v>
      </c>
      <c r="D19" s="30" t="s">
        <v>1</v>
      </c>
      <c r="E19" s="31" t="s">
        <v>2</v>
      </c>
      <c r="F19" s="32"/>
      <c r="G19" s="33" t="s">
        <v>4</v>
      </c>
    </row>
    <row r="20" spans="1:11" ht="12">
      <c r="A20" s="11">
        <v>19</v>
      </c>
      <c r="B20" s="1" t="s">
        <v>84</v>
      </c>
      <c r="C20" t="s">
        <v>85</v>
      </c>
      <c r="D20" s="41">
        <v>2</v>
      </c>
      <c r="E20" s="34">
        <v>100</v>
      </c>
      <c r="G20" s="42">
        <f>D20*E20</f>
        <v>200</v>
      </c>
      <c r="H20" s="2" t="s">
        <v>57</v>
      </c>
      <c r="K20" t="s">
        <v>110</v>
      </c>
    </row>
    <row r="21" spans="1:11" ht="12">
      <c r="A21" s="11">
        <v>20</v>
      </c>
      <c r="B21" s="1" t="s">
        <v>86</v>
      </c>
      <c r="C21" t="s">
        <v>85</v>
      </c>
      <c r="D21" s="1">
        <v>2</v>
      </c>
      <c r="E21" s="34">
        <v>2200</v>
      </c>
      <c r="G21" s="42">
        <f>D21*E21</f>
        <v>4400</v>
      </c>
      <c r="H21" s="2" t="s">
        <v>57</v>
      </c>
      <c r="K21" t="s">
        <v>111</v>
      </c>
    </row>
    <row r="22" spans="1:7" ht="12">
      <c r="A22" s="29">
        <v>21</v>
      </c>
      <c r="B22" s="30" t="s">
        <v>87</v>
      </c>
      <c r="C22" s="30" t="s">
        <v>0</v>
      </c>
      <c r="D22" s="30" t="s">
        <v>1</v>
      </c>
      <c r="E22" s="31" t="s">
        <v>2</v>
      </c>
      <c r="F22" s="32"/>
      <c r="G22" s="33" t="s">
        <v>4</v>
      </c>
    </row>
    <row r="23" spans="1:11" ht="12">
      <c r="A23" s="11">
        <v>22</v>
      </c>
      <c r="B23" s="1" t="s">
        <v>88</v>
      </c>
      <c r="C23" t="s">
        <v>89</v>
      </c>
      <c r="D23" s="1">
        <v>2</v>
      </c>
      <c r="E23" s="34">
        <v>150</v>
      </c>
      <c r="G23" s="42">
        <f>D23*E23</f>
        <v>300</v>
      </c>
      <c r="H23" s="2" t="s">
        <v>57</v>
      </c>
      <c r="K23" t="s">
        <v>76</v>
      </c>
    </row>
    <row r="24" spans="1:11" ht="12">
      <c r="A24" s="11">
        <v>23</v>
      </c>
      <c r="B24" s="1" t="s">
        <v>90</v>
      </c>
      <c r="C24" t="s">
        <v>91</v>
      </c>
      <c r="D24" s="1">
        <v>1</v>
      </c>
      <c r="E24" s="34">
        <v>50</v>
      </c>
      <c r="G24" s="42">
        <f>D24*E24</f>
        <v>50</v>
      </c>
      <c r="H24" s="2" t="s">
        <v>57</v>
      </c>
      <c r="K24" t="s">
        <v>112</v>
      </c>
    </row>
    <row r="25" spans="1:7" ht="12">
      <c r="A25" s="29">
        <v>24</v>
      </c>
      <c r="B25" s="30" t="s">
        <v>92</v>
      </c>
      <c r="C25" s="30" t="s">
        <v>0</v>
      </c>
      <c r="D25" s="30" t="s">
        <v>1</v>
      </c>
      <c r="E25" s="31" t="s">
        <v>2</v>
      </c>
      <c r="F25" s="32"/>
      <c r="G25" s="33" t="s">
        <v>4</v>
      </c>
    </row>
    <row r="26" spans="1:7" ht="12">
      <c r="A26" s="11">
        <v>25</v>
      </c>
      <c r="B26" s="1" t="s">
        <v>93</v>
      </c>
      <c r="C26" t="s">
        <v>91</v>
      </c>
      <c r="D26" s="1">
        <v>3</v>
      </c>
      <c r="E26" s="34">
        <v>30</v>
      </c>
      <c r="G26" s="42">
        <f>(D26*E26)</f>
        <v>90</v>
      </c>
    </row>
    <row r="27" spans="1:10" ht="12">
      <c r="A27" s="11">
        <v>26</v>
      </c>
      <c r="B27" s="12" t="s">
        <v>43</v>
      </c>
      <c r="E27" s="34"/>
      <c r="G27" s="43">
        <f>SUM(G3:G26)</f>
        <v>21491</v>
      </c>
      <c r="H27" s="44" t="s">
        <v>37</v>
      </c>
      <c r="I27" s="28" t="s">
        <v>94</v>
      </c>
      <c r="J27" s="45"/>
    </row>
    <row r="28" spans="1:7" ht="15">
      <c r="A28" s="46">
        <v>27</v>
      </c>
      <c r="B28" s="24" t="s">
        <v>104</v>
      </c>
      <c r="C28" s="25"/>
      <c r="D28" s="26"/>
      <c r="E28" s="26"/>
      <c r="F28" s="23"/>
      <c r="G28" s="47"/>
    </row>
    <row r="29" spans="1:13" s="11" customFormat="1" ht="12">
      <c r="A29" s="11">
        <v>28</v>
      </c>
      <c r="B29" s="1" t="s">
        <v>68</v>
      </c>
      <c r="C29" t="s">
        <v>69</v>
      </c>
      <c r="D29" s="1">
        <v>1</v>
      </c>
      <c r="E29" s="34">
        <v>200</v>
      </c>
      <c r="F29"/>
      <c r="G29" s="35">
        <f aca="true" t="shared" si="1" ref="G29:G34">D29*E29</f>
        <v>200</v>
      </c>
      <c r="H29" s="2" t="s">
        <v>57</v>
      </c>
      <c r="I29"/>
      <c r="J29"/>
      <c r="K29" t="s">
        <v>70</v>
      </c>
      <c r="L29"/>
      <c r="M29"/>
    </row>
    <row r="30" spans="1:13" s="11" customFormat="1" ht="12">
      <c r="A30" s="11">
        <v>29</v>
      </c>
      <c r="B30" s="1" t="s">
        <v>71</v>
      </c>
      <c r="C30" t="s">
        <v>69</v>
      </c>
      <c r="D30" s="1">
        <v>1</v>
      </c>
      <c r="E30" s="34">
        <v>200</v>
      </c>
      <c r="F30"/>
      <c r="G30" s="35">
        <f t="shared" si="1"/>
        <v>200</v>
      </c>
      <c r="H30" s="2" t="s">
        <v>57</v>
      </c>
      <c r="I30"/>
      <c r="J30"/>
      <c r="K30" t="s">
        <v>70</v>
      </c>
      <c r="L30"/>
      <c r="M30"/>
    </row>
    <row r="31" spans="1:13" s="11" customFormat="1" ht="12">
      <c r="A31" s="11">
        <v>30</v>
      </c>
      <c r="B31" s="1" t="s">
        <v>72</v>
      </c>
      <c r="C31" t="s">
        <v>69</v>
      </c>
      <c r="D31" s="1">
        <v>1</v>
      </c>
      <c r="E31" s="34">
        <v>149</v>
      </c>
      <c r="F31" s="34"/>
      <c r="G31" s="35">
        <f t="shared" si="1"/>
        <v>149</v>
      </c>
      <c r="H31" s="2" t="s">
        <v>57</v>
      </c>
      <c r="I31"/>
      <c r="J31"/>
      <c r="K31" t="s">
        <v>73</v>
      </c>
      <c r="L31"/>
      <c r="M31"/>
    </row>
    <row r="32" spans="1:13" s="11" customFormat="1" ht="12">
      <c r="A32" s="11">
        <v>31</v>
      </c>
      <c r="B32" s="1" t="s">
        <v>74</v>
      </c>
      <c r="C32" t="s">
        <v>75</v>
      </c>
      <c r="D32" s="1">
        <v>1</v>
      </c>
      <c r="E32" s="34">
        <v>300</v>
      </c>
      <c r="F32"/>
      <c r="G32" s="35">
        <f t="shared" si="1"/>
        <v>300</v>
      </c>
      <c r="H32" s="2" t="s">
        <v>57</v>
      </c>
      <c r="I32"/>
      <c r="J32"/>
      <c r="K32" t="s">
        <v>76</v>
      </c>
      <c r="L32"/>
      <c r="M32"/>
    </row>
    <row r="33" spans="1:11" ht="12">
      <c r="A33" s="11">
        <v>32</v>
      </c>
      <c r="B33" s="1" t="s">
        <v>77</v>
      </c>
      <c r="C33" t="s">
        <v>75</v>
      </c>
      <c r="D33" s="1">
        <v>1</v>
      </c>
      <c r="E33" s="34">
        <v>300</v>
      </c>
      <c r="G33" s="35">
        <f t="shared" si="1"/>
        <v>300</v>
      </c>
      <c r="H33" s="2" t="s">
        <v>57</v>
      </c>
      <c r="K33" t="s">
        <v>76</v>
      </c>
    </row>
    <row r="34" spans="1:11" ht="12">
      <c r="A34" s="11">
        <v>33</v>
      </c>
      <c r="B34" s="1" t="s">
        <v>78</v>
      </c>
      <c r="C34" t="s">
        <v>75</v>
      </c>
      <c r="D34" s="1">
        <v>1</v>
      </c>
      <c r="E34" s="34">
        <v>149</v>
      </c>
      <c r="F34" s="34"/>
      <c r="G34" s="35">
        <f t="shared" si="1"/>
        <v>149</v>
      </c>
      <c r="H34" s="2" t="s">
        <v>57</v>
      </c>
      <c r="K34" t="s">
        <v>73</v>
      </c>
    </row>
    <row r="35" spans="1:10" ht="12">
      <c r="A35" s="11">
        <v>34</v>
      </c>
      <c r="B35" s="13" t="s">
        <v>44</v>
      </c>
      <c r="G35" s="43">
        <f>SUM(G29:G34)</f>
        <v>1298</v>
      </c>
      <c r="H35" s="44" t="s">
        <v>38</v>
      </c>
      <c r="I35" s="28" t="s">
        <v>94</v>
      </c>
      <c r="J35" s="45"/>
    </row>
    <row r="36" spans="1:9" ht="12">
      <c r="A36" s="11">
        <v>35</v>
      </c>
      <c r="B36" s="14" t="s">
        <v>45</v>
      </c>
      <c r="G36" s="48">
        <f>SUM(G35,G27)</f>
        <v>22789</v>
      </c>
      <c r="H36" s="49" t="s">
        <v>47</v>
      </c>
      <c r="I36" s="11"/>
    </row>
    <row r="37" spans="1:7" ht="15">
      <c r="A37" s="46">
        <v>36</v>
      </c>
      <c r="B37" s="24" t="s">
        <v>105</v>
      </c>
      <c r="C37" s="25"/>
      <c r="D37" s="26"/>
      <c r="E37" s="26"/>
      <c r="F37" s="23"/>
      <c r="G37" s="47"/>
    </row>
    <row r="38" spans="1:7" ht="12">
      <c r="A38" s="29">
        <v>37</v>
      </c>
      <c r="B38" s="30" t="s">
        <v>7</v>
      </c>
      <c r="C38" s="30" t="s">
        <v>0</v>
      </c>
      <c r="D38" s="30" t="s">
        <v>1</v>
      </c>
      <c r="E38" s="31" t="s">
        <v>2</v>
      </c>
      <c r="F38" s="32"/>
      <c r="G38" s="33" t="s">
        <v>6</v>
      </c>
    </row>
    <row r="39" spans="1:8" s="40" customFormat="1" ht="12">
      <c r="A39" s="75">
        <v>38</v>
      </c>
      <c r="B39" s="39" t="s">
        <v>117</v>
      </c>
      <c r="C39" s="39" t="s">
        <v>121</v>
      </c>
      <c r="D39" s="39">
        <v>18</v>
      </c>
      <c r="E39" s="78">
        <v>25</v>
      </c>
      <c r="F39" s="77">
        <v>25</v>
      </c>
      <c r="G39" s="58">
        <f>(D39*E39)/25</f>
        <v>18</v>
      </c>
      <c r="H39" s="57" t="s">
        <v>96</v>
      </c>
    </row>
    <row r="40" spans="1:10" ht="12">
      <c r="A40" s="11">
        <v>39</v>
      </c>
      <c r="B40" s="1" t="s">
        <v>95</v>
      </c>
      <c r="C40" s="50" t="s">
        <v>91</v>
      </c>
      <c r="D40" s="1">
        <v>3</v>
      </c>
      <c r="E40" s="51">
        <v>35</v>
      </c>
      <c r="G40" s="35">
        <f>D40*E40</f>
        <v>105</v>
      </c>
      <c r="H40" s="2" t="s">
        <v>96</v>
      </c>
      <c r="J40" s="17"/>
    </row>
    <row r="41" spans="1:8" ht="12">
      <c r="A41" s="11">
        <v>40</v>
      </c>
      <c r="B41" s="1" t="s">
        <v>97</v>
      </c>
      <c r="C41" s="50" t="s">
        <v>81</v>
      </c>
      <c r="D41" s="1">
        <v>1</v>
      </c>
      <c r="E41" s="51">
        <v>35</v>
      </c>
      <c r="F41" t="s">
        <v>54</v>
      </c>
      <c r="G41" s="35">
        <f>D41*E41</f>
        <v>35</v>
      </c>
      <c r="H41" s="2" t="s">
        <v>96</v>
      </c>
    </row>
    <row r="42" spans="1:8" ht="12">
      <c r="A42" s="11">
        <v>41</v>
      </c>
      <c r="B42" s="1" t="s">
        <v>98</v>
      </c>
      <c r="C42" s="50" t="s">
        <v>99</v>
      </c>
      <c r="D42" s="1">
        <v>2</v>
      </c>
      <c r="E42" s="51">
        <v>500</v>
      </c>
      <c r="F42" t="s">
        <v>54</v>
      </c>
      <c r="G42" s="35">
        <f>D42*E42</f>
        <v>1000</v>
      </c>
      <c r="H42" s="2" t="s">
        <v>96</v>
      </c>
    </row>
    <row r="43" spans="1:11" s="40" customFormat="1" ht="12">
      <c r="A43" s="11">
        <v>42</v>
      </c>
      <c r="B43" s="39" t="s">
        <v>100</v>
      </c>
      <c r="C43" s="50" t="s">
        <v>99</v>
      </c>
      <c r="D43" s="39">
        <v>2</v>
      </c>
      <c r="E43" s="52">
        <v>500</v>
      </c>
      <c r="F43" s="17"/>
      <c r="G43" s="35">
        <f>D43*E43</f>
        <v>1000</v>
      </c>
      <c r="H43" s="2" t="s">
        <v>96</v>
      </c>
      <c r="J43" s="53">
        <f>SUM(G39:G43)</f>
        <v>2158</v>
      </c>
      <c r="K43" s="40" t="s">
        <v>122</v>
      </c>
    </row>
    <row r="44" spans="1:7" ht="12">
      <c r="A44" s="29">
        <v>43</v>
      </c>
      <c r="B44" s="30" t="s">
        <v>5</v>
      </c>
      <c r="C44" s="30" t="s">
        <v>0</v>
      </c>
      <c r="D44" s="30" t="s">
        <v>1</v>
      </c>
      <c r="E44" s="54" t="s">
        <v>2</v>
      </c>
      <c r="F44" s="55"/>
      <c r="G44" s="33" t="s">
        <v>6</v>
      </c>
    </row>
    <row r="45" spans="1:8" s="11" customFormat="1" ht="12">
      <c r="A45" s="11">
        <v>44</v>
      </c>
      <c r="B45" s="39" t="s">
        <v>114</v>
      </c>
      <c r="C45" s="39" t="s">
        <v>115</v>
      </c>
      <c r="D45" s="39">
        <v>1</v>
      </c>
      <c r="E45" s="72">
        <v>4.95</v>
      </c>
      <c r="F45" s="56"/>
      <c r="G45" s="35">
        <f>D45*E45</f>
        <v>4.95</v>
      </c>
      <c r="H45" s="57"/>
    </row>
    <row r="46" spans="1:10" ht="12">
      <c r="A46" s="11">
        <v>45</v>
      </c>
      <c r="B46" s="15" t="s">
        <v>46</v>
      </c>
      <c r="G46" s="48">
        <f>SUM(G39:G45)</f>
        <v>2162.95</v>
      </c>
      <c r="H46" s="49" t="s">
        <v>49</v>
      </c>
      <c r="I46" s="28" t="s">
        <v>94</v>
      </c>
      <c r="J46" s="45"/>
    </row>
    <row r="47" spans="1:7" ht="15">
      <c r="A47" s="46">
        <v>46</v>
      </c>
      <c r="B47" s="24" t="s">
        <v>106</v>
      </c>
      <c r="C47" s="25"/>
      <c r="D47" s="26"/>
      <c r="E47" s="26"/>
      <c r="F47" s="23"/>
      <c r="G47" s="47" t="s">
        <v>36</v>
      </c>
    </row>
    <row r="48" spans="1:7" ht="12">
      <c r="A48">
        <v>47</v>
      </c>
      <c r="B48" t="s">
        <v>101</v>
      </c>
      <c r="C48" t="s">
        <v>109</v>
      </c>
      <c r="D48" s="1">
        <v>6</v>
      </c>
      <c r="E48" s="34">
        <v>400</v>
      </c>
      <c r="F48">
        <v>1</v>
      </c>
      <c r="G48" s="58">
        <f>D48*E48</f>
        <v>2400</v>
      </c>
    </row>
    <row r="49" spans="1:9" ht="12">
      <c r="A49">
        <v>48</v>
      </c>
      <c r="B49" s="15" t="s">
        <v>102</v>
      </c>
      <c r="G49" s="59">
        <f>SUM(G48:G48)</f>
        <v>2400</v>
      </c>
      <c r="H49" s="28" t="s">
        <v>94</v>
      </c>
      <c r="I49" s="45"/>
    </row>
    <row r="99" ht="18" customHeight="1"/>
    <row r="101" ht="12.75" customHeight="1"/>
    <row r="103" ht="36" customHeight="1"/>
    <row r="105" ht="24" customHeight="1"/>
    <row r="107" ht="24" customHeight="1"/>
    <row r="116" ht="12.75" customHeight="1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</sheetData>
  <sheetProtection/>
  <printOptions horizontalCentered="1"/>
  <pageMargins left="0.25" right="0.25" top="1" bottom="0.75" header="0.4921259845" footer="0.4921259845"/>
  <pageSetup fitToHeight="1" fitToWidth="1" horizontalDpi="1200" verticalDpi="1200" orientation="landscape" paperSize="9" scale="72"/>
  <headerFooter alignWithMargins="0">
    <oddHeader>&amp;LStudy Group 2: 
Yael Davis, Peyvand Ghofrani, Mariann Hawkin, Cheryl Henderson, Heather Hutchinson 
December 2, 2009
Assignment 3: Whole Farm Nitrogen Management
&amp;C&amp;"Arial,Bold"&amp;14Course Costing Ingredients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45"/>
  <sheetViews>
    <sheetView workbookViewId="0" topLeftCell="C15">
      <selection activeCell="L27" sqref="L27"/>
    </sheetView>
  </sheetViews>
  <sheetFormatPr defaultColWidth="11.57421875" defaultRowHeight="12.75"/>
  <cols>
    <col min="1" max="1" width="25.8515625" style="0" customWidth="1"/>
    <col min="2" max="2" width="5.28125" style="0" bestFit="1" customWidth="1"/>
    <col min="3" max="3" width="3.00390625" style="0" bestFit="1" customWidth="1"/>
    <col min="4" max="5" width="13.8515625" style="0" bestFit="1" customWidth="1"/>
    <col min="6" max="6" width="14.8515625" style="0" bestFit="1" customWidth="1"/>
    <col min="7" max="7" width="16.421875" style="0" bestFit="1" customWidth="1"/>
    <col min="8" max="8" width="19.7109375" style="0" customWidth="1"/>
    <col min="9" max="10" width="16.421875" style="0" bestFit="1" customWidth="1"/>
    <col min="11" max="11" width="13.8515625" style="0" bestFit="1" customWidth="1"/>
    <col min="12" max="12" width="12.8515625" style="0" bestFit="1" customWidth="1"/>
    <col min="13" max="16384" width="11.421875" style="0" customWidth="1"/>
  </cols>
  <sheetData>
    <row r="4" spans="1:11" ht="12">
      <c r="A4" s="66" t="s">
        <v>107</v>
      </c>
      <c r="F4" s="67" t="s">
        <v>8</v>
      </c>
      <c r="G4" s="67" t="s">
        <v>9</v>
      </c>
      <c r="H4" s="67" t="s">
        <v>10</v>
      </c>
      <c r="I4" s="67" t="s">
        <v>11</v>
      </c>
      <c r="J4" s="67" t="s">
        <v>12</v>
      </c>
      <c r="K4" s="68" t="s">
        <v>35</v>
      </c>
    </row>
    <row r="5" spans="1:11" ht="12">
      <c r="A5" s="2" t="s">
        <v>13</v>
      </c>
      <c r="B5" s="2"/>
      <c r="C5" s="2"/>
      <c r="D5" s="50"/>
      <c r="E5" s="50"/>
      <c r="F5" s="2">
        <v>100</v>
      </c>
      <c r="G5" s="2">
        <v>100</v>
      </c>
      <c r="H5" s="2">
        <v>100</v>
      </c>
      <c r="I5" s="2">
        <v>100</v>
      </c>
      <c r="J5" s="2">
        <v>100</v>
      </c>
      <c r="K5" s="21">
        <f>SUM(F5:J5)</f>
        <v>500</v>
      </c>
    </row>
    <row r="6" spans="1:11" ht="12">
      <c r="A6" s="2" t="s">
        <v>14</v>
      </c>
      <c r="B6" s="2"/>
      <c r="C6" s="2"/>
      <c r="D6" s="50"/>
      <c r="E6" s="50"/>
      <c r="F6" s="2">
        <f>F5</f>
        <v>100</v>
      </c>
      <c r="G6" s="20">
        <f>F6+G5</f>
        <v>200</v>
      </c>
      <c r="H6" s="20">
        <f>G6+H5</f>
        <v>300</v>
      </c>
      <c r="I6" s="20">
        <f>H6+I5</f>
        <v>400</v>
      </c>
      <c r="J6" s="20">
        <f>I6+J5</f>
        <v>500</v>
      </c>
      <c r="K6" s="69"/>
    </row>
    <row r="7" spans="1:11" ht="12">
      <c r="A7" s="2" t="s">
        <v>15</v>
      </c>
      <c r="B7" s="2"/>
      <c r="C7" s="2"/>
      <c r="D7" s="50"/>
      <c r="E7" s="50"/>
      <c r="F7" s="50"/>
      <c r="G7" s="50"/>
      <c r="H7" s="50"/>
      <c r="I7" s="50"/>
      <c r="J7" s="50"/>
      <c r="K7" s="50"/>
    </row>
    <row r="8" spans="1:11" ht="12">
      <c r="A8" s="2" t="s">
        <v>113</v>
      </c>
      <c r="B8" s="2"/>
      <c r="C8" s="2"/>
      <c r="D8" s="60">
        <f>'List of Ingredients'!G27</f>
        <v>21491</v>
      </c>
      <c r="E8" s="60">
        <f>D8/5</f>
        <v>4298.2</v>
      </c>
      <c r="F8" s="61">
        <f>E8</f>
        <v>4298.2</v>
      </c>
      <c r="G8" s="61">
        <f>F8</f>
        <v>4298.2</v>
      </c>
      <c r="H8" s="61">
        <f>G8</f>
        <v>4298.2</v>
      </c>
      <c r="I8" s="61">
        <f>H8</f>
        <v>4298.2</v>
      </c>
      <c r="J8" s="61">
        <f>I8</f>
        <v>4298.2</v>
      </c>
      <c r="K8" s="60">
        <f>SUM(F8:J8)</f>
        <v>21491</v>
      </c>
    </row>
    <row r="9" spans="1:11" ht="12">
      <c r="A9" s="2" t="s">
        <v>50</v>
      </c>
      <c r="B9" s="2"/>
      <c r="C9" s="2"/>
      <c r="D9" s="60">
        <f>'List of Ingredients'!G35</f>
        <v>1298</v>
      </c>
      <c r="E9" s="60">
        <f>D9/3</f>
        <v>432.6666666666667</v>
      </c>
      <c r="F9" s="70"/>
      <c r="G9" s="70"/>
      <c r="H9" s="60">
        <f>E9</f>
        <v>432.6666666666667</v>
      </c>
      <c r="I9" s="60">
        <f>H9</f>
        <v>432.6666666666667</v>
      </c>
      <c r="J9" s="60">
        <f>I9</f>
        <v>432.6666666666667</v>
      </c>
      <c r="K9" s="70"/>
    </row>
    <row r="10" spans="1:11" ht="12">
      <c r="A10" s="2" t="s">
        <v>39</v>
      </c>
      <c r="B10" s="2"/>
      <c r="C10" s="2"/>
      <c r="D10" s="70"/>
      <c r="E10" s="70"/>
      <c r="F10" s="60">
        <f>F8+F9</f>
        <v>4298.2</v>
      </c>
      <c r="G10" s="60">
        <f>G8+G9</f>
        <v>4298.2</v>
      </c>
      <c r="H10" s="60">
        <f>H8+H9</f>
        <v>4730.866666666667</v>
      </c>
      <c r="I10" s="60">
        <f>I8+I9</f>
        <v>4730.866666666667</v>
      </c>
      <c r="J10" s="60">
        <f>J8+J9</f>
        <v>4730.866666666667</v>
      </c>
      <c r="K10" s="70"/>
    </row>
    <row r="11" spans="1:13" s="3" customFormat="1" ht="12">
      <c r="A11" s="64" t="s">
        <v>52</v>
      </c>
      <c r="B11" s="65">
        <v>0.07</v>
      </c>
      <c r="C11" s="64">
        <v>5</v>
      </c>
      <c r="D11" s="60">
        <f>D8</f>
        <v>21491</v>
      </c>
      <c r="E11" s="61">
        <f>I45</f>
        <v>5241.454914239569</v>
      </c>
      <c r="F11" s="61">
        <f>E11</f>
        <v>5241.454914239569</v>
      </c>
      <c r="G11" s="61">
        <f>F11</f>
        <v>5241.454914239569</v>
      </c>
      <c r="H11" s="61">
        <f>G11</f>
        <v>5241.454914239569</v>
      </c>
      <c r="I11" s="61">
        <f>H11</f>
        <v>5241.454914239569</v>
      </c>
      <c r="J11" s="61">
        <f>I11</f>
        <v>5241.454914239569</v>
      </c>
      <c r="K11" s="60">
        <f>SUM(F11:J11)</f>
        <v>26207.274571197846</v>
      </c>
      <c r="L11"/>
      <c r="M11"/>
    </row>
    <row r="12" spans="1:13" s="3" customFormat="1" ht="12">
      <c r="A12" s="2" t="s">
        <v>53</v>
      </c>
      <c r="B12" s="65">
        <v>0.07</v>
      </c>
      <c r="C12" s="64">
        <v>3</v>
      </c>
      <c r="D12" s="60">
        <f>D9</f>
        <v>1298</v>
      </c>
      <c r="E12" s="61">
        <f>I35</f>
        <v>494.6050620548072</v>
      </c>
      <c r="F12" s="61"/>
      <c r="G12" s="61"/>
      <c r="H12" s="61">
        <f>E12</f>
        <v>494.6050620548072</v>
      </c>
      <c r="I12" s="61">
        <f>H12</f>
        <v>494.6050620548072</v>
      </c>
      <c r="J12" s="61">
        <f>I12</f>
        <v>494.6050620548072</v>
      </c>
      <c r="K12" s="60">
        <f>SUM(F12:J12)</f>
        <v>1483.8151861644217</v>
      </c>
      <c r="L12"/>
      <c r="M12"/>
    </row>
    <row r="13" spans="1:13" s="3" customFormat="1" ht="12">
      <c r="A13" s="2" t="s">
        <v>41</v>
      </c>
      <c r="B13" s="2"/>
      <c r="C13" s="2"/>
      <c r="D13" s="70"/>
      <c r="E13" s="70"/>
      <c r="F13" s="60">
        <f>F11+F12</f>
        <v>5241.454914239569</v>
      </c>
      <c r="G13" s="60">
        <f>G11+G12</f>
        <v>5241.454914239569</v>
      </c>
      <c r="H13" s="60">
        <f>H11+H12</f>
        <v>5736.059976294377</v>
      </c>
      <c r="I13" s="60">
        <f>I11+I12</f>
        <v>5736.059976294377</v>
      </c>
      <c r="J13" s="60">
        <f>J11+J12</f>
        <v>5736.059976294377</v>
      </c>
      <c r="K13" s="60">
        <f>SUM(F13:J13)</f>
        <v>27691.089757362264</v>
      </c>
      <c r="L13"/>
      <c r="M13"/>
    </row>
    <row r="14" spans="1:13" s="3" customFormat="1" ht="12">
      <c r="A14" s="2" t="s">
        <v>42</v>
      </c>
      <c r="B14" s="2"/>
      <c r="C14" s="2"/>
      <c r="D14" s="60">
        <f>K13</f>
        <v>27691.089757362264</v>
      </c>
      <c r="E14" s="70"/>
      <c r="F14" s="62">
        <f>D14</f>
        <v>27691.089757362264</v>
      </c>
      <c r="G14" s="62">
        <f aca="true" t="shared" si="0" ref="G14:J15">F14</f>
        <v>27691.089757362264</v>
      </c>
      <c r="H14" s="62">
        <f t="shared" si="0"/>
        <v>27691.089757362264</v>
      </c>
      <c r="I14" s="62">
        <f t="shared" si="0"/>
        <v>27691.089757362264</v>
      </c>
      <c r="J14" s="62">
        <f t="shared" si="0"/>
        <v>27691.089757362264</v>
      </c>
      <c r="K14" s="70"/>
      <c r="L14"/>
      <c r="M14"/>
    </row>
    <row r="15" spans="1:11" ht="12">
      <c r="A15" s="2" t="s">
        <v>30</v>
      </c>
      <c r="B15" s="2"/>
      <c r="C15" s="2"/>
      <c r="D15" s="60">
        <f>'List of Ingredients'!G46</f>
        <v>2162.95</v>
      </c>
      <c r="E15" s="70"/>
      <c r="F15" s="60">
        <f>D15</f>
        <v>2162.95</v>
      </c>
      <c r="G15" s="60">
        <f t="shared" si="0"/>
        <v>2162.95</v>
      </c>
      <c r="H15" s="60">
        <f t="shared" si="0"/>
        <v>2162.95</v>
      </c>
      <c r="I15" s="60">
        <f t="shared" si="0"/>
        <v>2162.95</v>
      </c>
      <c r="J15" s="60">
        <f t="shared" si="0"/>
        <v>2162.95</v>
      </c>
      <c r="K15" s="70"/>
    </row>
    <row r="16" spans="1:11" ht="12">
      <c r="A16" s="2" t="s">
        <v>31</v>
      </c>
      <c r="B16" s="2"/>
      <c r="C16" s="2"/>
      <c r="D16" s="70"/>
      <c r="E16" s="70"/>
      <c r="F16" s="60">
        <f>F14+F15*F6</f>
        <v>243986.08975736224</v>
      </c>
      <c r="G16" s="60">
        <f>G14+G15*G6</f>
        <v>460281.0897573622</v>
      </c>
      <c r="H16" s="60">
        <f>H14+H15*H6</f>
        <v>676576.0897573623</v>
      </c>
      <c r="I16" s="60">
        <f>I14+I15*I6</f>
        <v>892871.0897573621</v>
      </c>
      <c r="J16" s="60">
        <f>J14+J15*J6</f>
        <v>1109166.0897573624</v>
      </c>
      <c r="K16" s="70"/>
    </row>
    <row r="17" spans="1:11" ht="12">
      <c r="A17" s="2" t="s">
        <v>32</v>
      </c>
      <c r="B17" s="2"/>
      <c r="C17" s="2"/>
      <c r="D17" s="70"/>
      <c r="E17" s="70"/>
      <c r="F17" s="60">
        <f>F15+F14/F6</f>
        <v>2439.8608975736224</v>
      </c>
      <c r="G17" s="60">
        <f>G15+G14/G6</f>
        <v>2301.405448786811</v>
      </c>
      <c r="H17" s="60">
        <f>H15+H14/H6</f>
        <v>2255.2536325245405</v>
      </c>
      <c r="I17" s="60">
        <f>I15+I14/I6</f>
        <v>2232.1777243934057</v>
      </c>
      <c r="J17" s="60">
        <f>J15+J14/J6</f>
        <v>2218.3321795147244</v>
      </c>
      <c r="K17" s="70"/>
    </row>
    <row r="18" spans="1:11" ht="12">
      <c r="A18" s="2" t="s">
        <v>34</v>
      </c>
      <c r="B18" s="2"/>
      <c r="C18" s="2"/>
      <c r="D18" s="60">
        <f>'List of Ingredients'!G49</f>
        <v>2400</v>
      </c>
      <c r="E18" s="70"/>
      <c r="F18" s="62">
        <f>D18</f>
        <v>2400</v>
      </c>
      <c r="G18" s="62">
        <f>F18</f>
        <v>2400</v>
      </c>
      <c r="H18" s="62">
        <f>G18</f>
        <v>2400</v>
      </c>
      <c r="I18" s="62">
        <f>H18</f>
        <v>2400</v>
      </c>
      <c r="J18" s="62">
        <f>I18</f>
        <v>2400</v>
      </c>
      <c r="K18" s="70"/>
    </row>
    <row r="19" spans="1:11" ht="12">
      <c r="A19" s="2" t="s">
        <v>33</v>
      </c>
      <c r="B19" s="2"/>
      <c r="C19" s="2"/>
      <c r="D19" s="70"/>
      <c r="E19" s="70"/>
      <c r="F19" s="60">
        <f>F18*F6</f>
        <v>240000</v>
      </c>
      <c r="G19" s="60">
        <f>G18*G6</f>
        <v>480000</v>
      </c>
      <c r="H19" s="60">
        <f>H18*H6</f>
        <v>720000</v>
      </c>
      <c r="I19" s="60">
        <f>I18*I6</f>
        <v>960000</v>
      </c>
      <c r="J19" s="60">
        <f>J18*J6</f>
        <v>1200000</v>
      </c>
      <c r="K19" s="70"/>
    </row>
    <row r="20" spans="1:11" ht="12">
      <c r="A20" s="2" t="s">
        <v>40</v>
      </c>
      <c r="B20" s="2"/>
      <c r="C20" s="2"/>
      <c r="D20" s="70"/>
      <c r="E20" s="70"/>
      <c r="F20" s="63">
        <f>F19-F16</f>
        <v>-3986.089757362235</v>
      </c>
      <c r="G20" s="60">
        <f>G19-G16</f>
        <v>19718.910242637794</v>
      </c>
      <c r="H20" s="60">
        <f>H19-H16</f>
        <v>43423.910242637736</v>
      </c>
      <c r="I20" s="60">
        <f>I19-I16</f>
        <v>67128.91024263785</v>
      </c>
      <c r="J20" s="60">
        <f>J19-J16</f>
        <v>90833.91024263762</v>
      </c>
      <c r="K20" s="70"/>
    </row>
    <row r="21" spans="1:11" ht="12">
      <c r="A21" s="2" t="s">
        <v>51</v>
      </c>
      <c r="B21" s="2"/>
      <c r="C21" s="2"/>
      <c r="D21" s="50"/>
      <c r="E21" s="50"/>
      <c r="F21" s="22">
        <f>D14/(D18-D15)</f>
        <v>116.81539657187194</v>
      </c>
      <c r="G21" s="50"/>
      <c r="H21" s="50"/>
      <c r="I21" s="50"/>
      <c r="J21" s="50"/>
      <c r="K21" s="50"/>
    </row>
    <row r="23" ht="12">
      <c r="G23" s="3"/>
    </row>
    <row r="24" ht="12">
      <c r="E24" s="16"/>
    </row>
    <row r="29" spans="6:9" ht="12">
      <c r="F29" s="4"/>
      <c r="G29" s="4"/>
      <c r="H29" s="5" t="s">
        <v>16</v>
      </c>
      <c r="I29" s="4"/>
    </row>
    <row r="30" spans="6:9" ht="12">
      <c r="F30" s="6" t="s">
        <v>17</v>
      </c>
      <c r="G30" s="6" t="s">
        <v>18</v>
      </c>
      <c r="H30" s="6" t="s">
        <v>19</v>
      </c>
      <c r="I30" s="10">
        <v>0.07</v>
      </c>
    </row>
    <row r="31" spans="6:9" ht="12">
      <c r="F31" s="6" t="s">
        <v>17</v>
      </c>
      <c r="G31" s="6" t="s">
        <v>20</v>
      </c>
      <c r="H31" s="6" t="s">
        <v>21</v>
      </c>
      <c r="I31" s="6">
        <v>3</v>
      </c>
    </row>
    <row r="32" spans="6:9" ht="12">
      <c r="F32" s="6" t="s">
        <v>17</v>
      </c>
      <c r="G32" s="6" t="s">
        <v>22</v>
      </c>
      <c r="H32" s="6" t="s">
        <v>23</v>
      </c>
      <c r="I32" s="71">
        <f>D12</f>
        <v>1298</v>
      </c>
    </row>
    <row r="33" spans="6:9" ht="12">
      <c r="F33" s="4"/>
      <c r="G33" s="4" t="s">
        <v>48</v>
      </c>
      <c r="H33" s="4" t="s">
        <v>24</v>
      </c>
      <c r="I33" s="7">
        <f>POWER(1+I30,I31)</f>
        <v>1.225043</v>
      </c>
    </row>
    <row r="34" spans="6:9" ht="12">
      <c r="F34" s="4"/>
      <c r="G34" s="4" t="s">
        <v>25</v>
      </c>
      <c r="H34" s="4" t="s">
        <v>26</v>
      </c>
      <c r="I34" s="8">
        <f>I30*I33/(I33-1)</f>
        <v>0.38105166568166965</v>
      </c>
    </row>
    <row r="35" spans="6:9" ht="12">
      <c r="F35" s="9" t="s">
        <v>27</v>
      </c>
      <c r="G35" s="9" t="s">
        <v>28</v>
      </c>
      <c r="H35" s="9" t="s">
        <v>29</v>
      </c>
      <c r="I35" s="18">
        <f>I34*I32</f>
        <v>494.6050620548072</v>
      </c>
    </row>
    <row r="39" spans="6:9" ht="12">
      <c r="F39" s="4"/>
      <c r="G39" s="4"/>
      <c r="H39" s="5" t="s">
        <v>16</v>
      </c>
      <c r="I39" s="4"/>
    </row>
    <row r="40" spans="6:9" ht="12">
      <c r="F40" s="6" t="s">
        <v>17</v>
      </c>
      <c r="G40" s="6" t="s">
        <v>18</v>
      </c>
      <c r="H40" s="6" t="s">
        <v>19</v>
      </c>
      <c r="I40" s="10">
        <v>0.07</v>
      </c>
    </row>
    <row r="41" spans="6:9" ht="12">
      <c r="F41" s="6" t="s">
        <v>17</v>
      </c>
      <c r="G41" s="6" t="s">
        <v>20</v>
      </c>
      <c r="H41" s="6" t="s">
        <v>21</v>
      </c>
      <c r="I41" s="6">
        <v>5</v>
      </c>
    </row>
    <row r="42" spans="6:9" ht="12">
      <c r="F42" s="6" t="s">
        <v>17</v>
      </c>
      <c r="G42" s="6" t="s">
        <v>22</v>
      </c>
      <c r="H42" s="6" t="s">
        <v>23</v>
      </c>
      <c r="I42" s="71">
        <f>D11</f>
        <v>21491</v>
      </c>
    </row>
    <row r="43" spans="6:9" ht="12">
      <c r="F43" s="4"/>
      <c r="G43" s="4" t="s">
        <v>48</v>
      </c>
      <c r="H43" s="4" t="s">
        <v>24</v>
      </c>
      <c r="I43" s="7">
        <f>POWER(1+I40,I41)</f>
        <v>1.4025517307000002</v>
      </c>
    </row>
    <row r="44" spans="6:9" ht="12">
      <c r="F44" s="4"/>
      <c r="G44" s="4" t="s">
        <v>25</v>
      </c>
      <c r="H44" s="4" t="s">
        <v>26</v>
      </c>
      <c r="I44" s="8">
        <f>I40*I43/(I43-1)</f>
        <v>0.243890694441374</v>
      </c>
    </row>
    <row r="45" spans="6:9" ht="12">
      <c r="F45" s="9" t="s">
        <v>27</v>
      </c>
      <c r="G45" s="9" t="s">
        <v>28</v>
      </c>
      <c r="H45" s="9" t="s">
        <v>29</v>
      </c>
      <c r="I45" s="18">
        <f>I44*I42</f>
        <v>5241.454914239569</v>
      </c>
    </row>
  </sheetData>
  <sheetProtection/>
  <printOptions/>
  <pageMargins left="0.75" right="0.75" top="1" bottom="1" header="0.4921259845" footer="0.4921259845"/>
  <pageSetup horizontalDpi="1200" verticalDpi="1200" orientation="landscape" paperSize="9" scale="80"/>
  <headerFooter alignWithMargins="0">
    <oddFooter>&amp;C&amp;A</oddFooter>
  </headerFooter>
  <ignoredErrors>
    <ignoredError sqref="K11:K12" formulaRange="1"/>
    <ignoredError sqref="I10:J10 I13:J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C1:I12"/>
  <sheetViews>
    <sheetView workbookViewId="0" topLeftCell="A1">
      <selection activeCell="G13" sqref="G13"/>
    </sheetView>
  </sheetViews>
  <sheetFormatPr defaultColWidth="11.57421875" defaultRowHeight="12.75"/>
  <cols>
    <col min="1" max="2" width="11.421875" style="0" customWidth="1"/>
    <col min="3" max="3" width="22.00390625" style="0" customWidth="1"/>
    <col min="4" max="4" width="11.421875" style="0" customWidth="1"/>
    <col min="5" max="5" width="14.421875" style="0" customWidth="1"/>
    <col min="6" max="6" width="14.7109375" style="0" customWidth="1"/>
    <col min="7" max="7" width="13.7109375" style="0" customWidth="1"/>
    <col min="8" max="8" width="15.421875" style="0" customWidth="1"/>
    <col min="9" max="9" width="13.421875" style="0" customWidth="1"/>
    <col min="10" max="16384" width="11.421875" style="0" customWidth="1"/>
  </cols>
  <sheetData>
    <row r="1" ht="12">
      <c r="I1" s="19" t="s">
        <v>55</v>
      </c>
    </row>
    <row r="3" spans="3:9" ht="12">
      <c r="C3" s="66" t="s">
        <v>107</v>
      </c>
      <c r="E3" s="67" t="s">
        <v>8</v>
      </c>
      <c r="F3" s="67" t="s">
        <v>9</v>
      </c>
      <c r="G3" s="67" t="s">
        <v>10</v>
      </c>
      <c r="H3" s="67" t="s">
        <v>11</v>
      </c>
      <c r="I3" s="67" t="s">
        <v>12</v>
      </c>
    </row>
    <row r="4" spans="3:9" ht="12">
      <c r="C4" s="2" t="s">
        <v>13</v>
      </c>
      <c r="D4" s="50"/>
      <c r="E4" s="2">
        <v>100</v>
      </c>
      <c r="F4" s="2">
        <v>100</v>
      </c>
      <c r="G4" s="2">
        <v>100</v>
      </c>
      <c r="H4" s="2">
        <v>100</v>
      </c>
      <c r="I4" s="2">
        <v>100</v>
      </c>
    </row>
    <row r="5" spans="3:9" ht="12">
      <c r="C5" s="2" t="s">
        <v>14</v>
      </c>
      <c r="D5" s="50"/>
      <c r="E5" s="20">
        <f>E4</f>
        <v>100</v>
      </c>
      <c r="F5" s="20">
        <f>E5+F4</f>
        <v>200</v>
      </c>
      <c r="G5" s="20">
        <f>F5+G4</f>
        <v>300</v>
      </c>
      <c r="H5" s="20">
        <f>G5+H4</f>
        <v>400</v>
      </c>
      <c r="I5" s="20">
        <f>H5+I4</f>
        <v>500</v>
      </c>
    </row>
    <row r="6" spans="3:9" ht="12">
      <c r="C6" s="2" t="s">
        <v>42</v>
      </c>
      <c r="D6" s="60">
        <f>'Calculation template'!D14</f>
        <v>27691.089757362264</v>
      </c>
      <c r="E6" s="62">
        <f aca="true" t="shared" si="0" ref="E6:I7">D6</f>
        <v>27691.089757362264</v>
      </c>
      <c r="F6" s="62">
        <f t="shared" si="0"/>
        <v>27691.089757362264</v>
      </c>
      <c r="G6" s="62">
        <f t="shared" si="0"/>
        <v>27691.089757362264</v>
      </c>
      <c r="H6" s="62">
        <f t="shared" si="0"/>
        <v>27691.089757362264</v>
      </c>
      <c r="I6" s="62">
        <f t="shared" si="0"/>
        <v>27691.089757362264</v>
      </c>
    </row>
    <row r="7" spans="3:9" ht="12">
      <c r="C7" s="2" t="s">
        <v>30</v>
      </c>
      <c r="D7" s="60">
        <f>'Calculation template'!D15</f>
        <v>2162.95</v>
      </c>
      <c r="E7" s="62">
        <f t="shared" si="0"/>
        <v>2162.95</v>
      </c>
      <c r="F7" s="62">
        <f t="shared" si="0"/>
        <v>2162.95</v>
      </c>
      <c r="G7" s="62">
        <f t="shared" si="0"/>
        <v>2162.95</v>
      </c>
      <c r="H7" s="62">
        <f t="shared" si="0"/>
        <v>2162.95</v>
      </c>
      <c r="I7" s="62">
        <f t="shared" si="0"/>
        <v>2162.95</v>
      </c>
    </row>
    <row r="8" spans="3:9" ht="12">
      <c r="C8" s="2" t="s">
        <v>31</v>
      </c>
      <c r="D8" s="70"/>
      <c r="E8" s="60">
        <f>E6+E7*E5</f>
        <v>243986.08975736224</v>
      </c>
      <c r="F8" s="60">
        <f>F6+F7*F5</f>
        <v>460281.0897573622</v>
      </c>
      <c r="G8" s="60">
        <f>G6+G7*G5</f>
        <v>676576.0897573623</v>
      </c>
      <c r="H8" s="60">
        <f>H6+H7*H5</f>
        <v>892871.0897573621</v>
      </c>
      <c r="I8" s="60">
        <f>I6+I7*I5</f>
        <v>1109166.0897573624</v>
      </c>
    </row>
    <row r="9" spans="3:9" ht="12">
      <c r="C9" s="2" t="s">
        <v>32</v>
      </c>
      <c r="D9" s="70"/>
      <c r="E9" s="60">
        <f>E7+E6/E5</f>
        <v>2439.8608975736224</v>
      </c>
      <c r="F9" s="60">
        <f>F7+F6/F5</f>
        <v>2301.405448786811</v>
      </c>
      <c r="G9" s="60">
        <f>G7+G6/G5</f>
        <v>2255.2536325245405</v>
      </c>
      <c r="H9" s="60">
        <f>H7+H6/H5</f>
        <v>2232.1777243934057</v>
      </c>
      <c r="I9" s="60">
        <f>I7+I6/I5</f>
        <v>2218.3321795147244</v>
      </c>
    </row>
    <row r="10" spans="3:9" ht="12">
      <c r="C10" s="2" t="s">
        <v>34</v>
      </c>
      <c r="D10" s="60">
        <f>'Calculation template'!D18</f>
        <v>2400</v>
      </c>
      <c r="E10" s="62">
        <f>D10</f>
        <v>2400</v>
      </c>
      <c r="F10" s="62">
        <f>E10</f>
        <v>2400</v>
      </c>
      <c r="G10" s="62">
        <f>F10</f>
        <v>2400</v>
      </c>
      <c r="H10" s="62">
        <f>G10</f>
        <v>2400</v>
      </c>
      <c r="I10" s="62">
        <f>H10</f>
        <v>2400</v>
      </c>
    </row>
    <row r="11" spans="3:9" ht="12">
      <c r="C11" s="2" t="s">
        <v>33</v>
      </c>
      <c r="D11" s="70"/>
      <c r="E11" s="60">
        <f>E10*E5</f>
        <v>240000</v>
      </c>
      <c r="F11" s="60">
        <f>F10*F5</f>
        <v>480000</v>
      </c>
      <c r="G11" s="60">
        <f>G10*G5</f>
        <v>720000</v>
      </c>
      <c r="H11" s="60">
        <f>H10*H5</f>
        <v>960000</v>
      </c>
      <c r="I11" s="60">
        <f>I10*I5</f>
        <v>1200000</v>
      </c>
    </row>
    <row r="12" spans="3:9" ht="12">
      <c r="C12" s="2" t="s">
        <v>40</v>
      </c>
      <c r="D12" s="70"/>
      <c r="E12" s="63">
        <f>E11-E8</f>
        <v>-3986.089757362235</v>
      </c>
      <c r="F12" s="63">
        <f>F11-F8</f>
        <v>19718.910242637794</v>
      </c>
      <c r="G12" s="63">
        <f>G11-G8</f>
        <v>43423.910242637736</v>
      </c>
      <c r="H12" s="63">
        <f>H11-H8</f>
        <v>67128.91024263785</v>
      </c>
      <c r="I12" s="63">
        <f>I11-I8</f>
        <v>90833.91024263762</v>
      </c>
    </row>
  </sheetData>
  <sheetProtection/>
  <printOptions/>
  <pageMargins left="0.75" right="0.75" top="1" bottom="1" header="0.4921259845" footer="0.4921259845"/>
  <pageSetup orientation="landscape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huelsmann</dc:creator>
  <cp:keywords/>
  <dc:description/>
  <cp:lastModifiedBy>Peyvand Ghofrani</cp:lastModifiedBy>
  <cp:lastPrinted>2009-12-02T10:36:06Z</cp:lastPrinted>
  <dcterms:created xsi:type="dcterms:W3CDTF">2001-10-04T20:38:53Z</dcterms:created>
  <dcterms:modified xsi:type="dcterms:W3CDTF">2014-10-25T22:35:19Z</dcterms:modified>
  <cp:category/>
  <cp:version/>
  <cp:contentType/>
  <cp:contentStatus/>
</cp:coreProperties>
</file>